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CN-Share\Gearup\Share\GEARUP\Communications\Website\OSU Drupal Website\Uploads\"/>
    </mc:Choice>
  </mc:AlternateContent>
  <bookViews>
    <workbookView xWindow="0" yWindow="0" windowWidth="23250" windowHeight="12435" tabRatio="630"/>
  </bookViews>
  <sheets>
    <sheet name="Sample" sheetId="6" r:id="rId1"/>
    <sheet name="Class of 2017" sheetId="8" r:id="rId2"/>
    <sheet name="Class of 2018" sheetId="9" r:id="rId3"/>
    <sheet name="Class of 2019" sheetId="10" r:id="rId4"/>
    <sheet name="Class of 2020" sheetId="11" r:id="rId5"/>
    <sheet name="Class of 2021" sheetId="7" r:id="rId6"/>
  </sheets>
  <definedNames>
    <definedName name="_xlnm.Print_Titles" localSheetId="1">'Class of 2017'!$6:$6</definedName>
    <definedName name="_xlnm.Print_Titles" localSheetId="2">'Class of 2018'!$6:$6</definedName>
    <definedName name="_xlnm.Print_Titles" localSheetId="3">'Class of 2019'!$6:$6</definedName>
    <definedName name="_xlnm.Print_Titles" localSheetId="4">'Class of 2020'!$6:$6</definedName>
    <definedName name="_xlnm.Print_Titles" localSheetId="5">'Class of 2021'!$6:$6</definedName>
    <definedName name="_xlnm.Print_Titles" localSheetId="0">Sample!$6:$6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1" l="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Y26" i="6" l="1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</calcChain>
</file>

<file path=xl/sharedStrings.xml><?xml version="1.0" encoding="utf-8"?>
<sst xmlns="http://schemas.openxmlformats.org/spreadsheetml/2006/main" count="205" uniqueCount="40">
  <si>
    <t>College Student Contact Log</t>
  </si>
  <si>
    <t>Student</t>
  </si>
  <si>
    <t>In-Person</t>
  </si>
  <si>
    <t>Digital</t>
  </si>
  <si>
    <t>Mail</t>
  </si>
  <si>
    <t>Other</t>
  </si>
  <si>
    <t>Notes</t>
  </si>
  <si>
    <t>In-Person Conversation</t>
  </si>
  <si>
    <t>Alumni Panel</t>
  </si>
  <si>
    <t>On-Campus Visit</t>
  </si>
  <si>
    <t>Text Conversation</t>
  </si>
  <si>
    <t>Group Text Sent</t>
  </si>
  <si>
    <t>Group E-mail Sent</t>
  </si>
  <si>
    <t>Group</t>
  </si>
  <si>
    <t>Voicemail</t>
  </si>
  <si>
    <t>E-Mail Conversation</t>
  </si>
  <si>
    <t>Facebook Post</t>
  </si>
  <si>
    <t>Facebook Response</t>
  </si>
  <si>
    <t>Alumni Activity</t>
  </si>
  <si>
    <t>Care Package Sent</t>
  </si>
  <si>
    <t>Skype/Google Hangout</t>
  </si>
  <si>
    <t>4/12/15, 5/15/15</t>
  </si>
  <si>
    <t>3/10/15 -Civil War Basketball Game</t>
  </si>
  <si>
    <t xml:space="preserve">Seems to dislike ducks </t>
  </si>
  <si>
    <t>College</t>
  </si>
  <si>
    <t>OSU</t>
  </si>
  <si>
    <t>Phone Conversation</t>
  </si>
  <si>
    <t>School/District Name: _______________________________</t>
  </si>
  <si>
    <t>E-mail</t>
  </si>
  <si>
    <t>Phone</t>
  </si>
  <si>
    <t>benny.beaver@oregonstate.edu</t>
  </si>
  <si>
    <t>541-737-BEAV</t>
  </si>
  <si>
    <t>Postcard/ Letter Sent</t>
  </si>
  <si>
    <t>Mail: Other</t>
  </si>
  <si>
    <t>Group: Other</t>
  </si>
  <si>
    <t>Digital: Other</t>
  </si>
  <si>
    <t>In-Person: Other</t>
  </si>
  <si>
    <t>Ex:Benny Beaver</t>
  </si>
  <si>
    <t>Contact Frequency</t>
  </si>
  <si>
    <t>Total Students Contacted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</si>
</sst>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1">
    <font>
      <sz val="11"/>
      <color theme="1"/>
      <name val="Calibri"/>
      <family val="2"/>
      <scheme val="minor"/>
    </font>
    <font>
      <b/>
      <sz val="10"/>
      <color theme="1" tint="0.24994659260841701"/>
      <name val="Rockwell"/>
      <family val="2"/>
      <scheme val="major"/>
    </font>
    <font>
      <sz val="24"/>
      <color theme="1" tint="0.24994659260841701"/>
      <name val="Rockwell"/>
      <family val="2"/>
      <scheme val="major"/>
    </font>
    <font>
      <sz val="14"/>
      <color theme="1" tint="0.24994659260841701"/>
      <name val="Rockwell"/>
      <family val="2"/>
      <scheme val="major"/>
    </font>
    <font>
      <sz val="11"/>
      <color theme="1" tint="0.249977111117893"/>
      <name val="Calibri"/>
      <family val="2"/>
      <scheme val="minor"/>
    </font>
    <font>
      <sz val="24"/>
      <color theme="1" tint="0.24994659260841701"/>
      <name val="Aharoni"/>
      <charset val="177"/>
    </font>
    <font>
      <sz val="11"/>
      <color theme="1"/>
      <name val="Aharoni"/>
      <charset val="177"/>
    </font>
    <font>
      <b/>
      <sz val="11"/>
      <color theme="1" tint="0.24994659260841701"/>
      <name val="Aharoni"/>
      <charset val="177"/>
    </font>
    <font>
      <sz val="14"/>
      <color theme="1" tint="0.24994659260841701"/>
      <name val="Aharoni"/>
      <charset val="177"/>
    </font>
    <font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haroni"/>
      <charset val="177"/>
    </font>
    <font>
      <i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 tint="0.24994659260841701"/>
      <name val="Rockwell"/>
      <family val="1"/>
      <scheme val="major"/>
    </font>
    <font>
      <b/>
      <sz val="11"/>
      <color theme="1" tint="0.24994659260841701"/>
      <name val="Calibri"/>
      <family val="2"/>
      <scheme val="minor"/>
    </font>
    <font>
      <sz val="11"/>
      <color theme="1"/>
      <name val="Rockwell"/>
      <family val="1"/>
      <scheme val="maj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6" tint="0.79998168889431442"/>
        <bgColor auto="1"/>
      </patternFill>
    </fill>
    <fill>
      <gradientFill degree="270">
        <stop position="0">
          <color theme="6" tint="0.80001220740379042"/>
        </stop>
        <stop position="1">
          <color theme="6" tint="0.40000610370189521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25098422193060094"/>
        </stop>
        <stop position="1">
          <color theme="0" tint="-5.0965910824915313E-2"/>
        </stop>
      </gradientFill>
    </fill>
    <fill>
      <gradientFill degree="90">
        <stop position="0">
          <color theme="6" tint="0.40000610370189521"/>
        </stop>
        <stop position="1">
          <color theme="6" tint="0.80001220740379042"/>
        </stop>
      </gradientFill>
    </fill>
    <fill>
      <gradientFill degree="90">
        <stop position="0">
          <color theme="8"/>
        </stop>
        <stop position="1">
          <color theme="8" tint="-0.25098422193060094"/>
        </stop>
      </gradientFill>
    </fill>
    <fill>
      <gradientFill degree="270">
        <stop position="0">
          <color theme="8" tint="-0.25098422193060094"/>
        </stop>
        <stop position="1">
          <color theme="8"/>
        </stop>
      </gradient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/>
    <xf numFmtId="0" fontId="1" fillId="0" borderId="0" applyNumberFormat="0" applyFill="0" applyProtection="0"/>
    <xf numFmtId="0" fontId="11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3" applyFont="1"/>
    <xf numFmtId="0" fontId="8" fillId="0" borderId="0" xfId="2" applyFont="1"/>
    <xf numFmtId="14" fontId="9" fillId="0" borderId="0" xfId="0" applyNumberFormat="1" applyFont="1" applyFill="1" applyBorder="1">
      <alignment vertical="center"/>
    </xf>
    <xf numFmtId="14" fontId="9" fillId="0" borderId="0" xfId="0" applyNumberFormat="1" applyFont="1">
      <alignment vertical="center"/>
    </xf>
    <xf numFmtId="14" fontId="0" fillId="0" borderId="0" xfId="0" applyNumberFormat="1" applyFont="1" applyFill="1" applyBorder="1">
      <alignment vertical="center"/>
    </xf>
    <xf numFmtId="14" fontId="0" fillId="0" borderId="0" xfId="0" applyNumberFormat="1" applyFont="1">
      <alignment vertical="center"/>
    </xf>
    <xf numFmtId="0" fontId="5" fillId="0" borderId="0" xfId="1" applyFont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14" fontId="13" fillId="0" borderId="0" xfId="4" applyNumberFormat="1" applyFont="1" applyFill="1" applyBorder="1">
      <alignment vertical="center"/>
    </xf>
    <xf numFmtId="14" fontId="0" fillId="0" borderId="0" xfId="0" applyNumberFormat="1" applyFont="1" applyFill="1" applyBorder="1" applyProtection="1">
      <alignment vertical="center"/>
      <protection locked="0"/>
    </xf>
    <xf numFmtId="164" fontId="9" fillId="3" borderId="0" xfId="0" applyNumberFormat="1" applyFont="1" applyFill="1" applyBorder="1">
      <alignment vertical="center"/>
    </xf>
    <xf numFmtId="164" fontId="0" fillId="3" borderId="0" xfId="0" applyNumberFormat="1" applyFont="1" applyFill="1" applyBorder="1">
      <alignment vertical="center"/>
    </xf>
    <xf numFmtId="164" fontId="9" fillId="8" borderId="0" xfId="0" applyNumberFormat="1" applyFont="1" applyFill="1" applyBorder="1">
      <alignment vertical="center"/>
    </xf>
    <xf numFmtId="164" fontId="10" fillId="8" borderId="0" xfId="0" applyNumberFormat="1" applyFont="1" applyFill="1" applyBorder="1">
      <alignment vertical="center"/>
    </xf>
    <xf numFmtId="164" fontId="9" fillId="8" borderId="0" xfId="0" applyNumberFormat="1" applyFont="1" applyFill="1">
      <alignment vertical="center"/>
    </xf>
    <xf numFmtId="164" fontId="0" fillId="8" borderId="0" xfId="0" applyNumberFormat="1" applyFont="1" applyFill="1" applyBorder="1">
      <alignment vertical="center"/>
    </xf>
    <xf numFmtId="164" fontId="4" fillId="8" borderId="0" xfId="0" applyNumberFormat="1" applyFont="1" applyFill="1" applyBorder="1">
      <alignment vertical="center"/>
    </xf>
    <xf numFmtId="164" fontId="0" fillId="8" borderId="0" xfId="0" applyNumberFormat="1" applyFont="1" applyFill="1">
      <alignment vertical="center"/>
    </xf>
    <xf numFmtId="164" fontId="9" fillId="5" borderId="0" xfId="0" applyNumberFormat="1" applyFont="1" applyFill="1">
      <alignment vertical="center"/>
    </xf>
    <xf numFmtId="164" fontId="0" fillId="5" borderId="0" xfId="0" applyNumberFormat="1" applyFont="1" applyFill="1">
      <alignment vertical="center"/>
    </xf>
    <xf numFmtId="164" fontId="9" fillId="5" borderId="0" xfId="0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3" applyFont="1"/>
    <xf numFmtId="0" fontId="19" fillId="0" borderId="0" xfId="0" applyFont="1">
      <alignment vertical="center"/>
    </xf>
    <xf numFmtId="0" fontId="19" fillId="7" borderId="0" xfId="0" applyFont="1" applyFill="1">
      <alignment vertical="center"/>
    </xf>
    <xf numFmtId="0" fontId="19" fillId="6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4" fillId="11" borderId="3" xfId="0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6" fillId="12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distributed" textRotation="55" wrapText="1"/>
    </xf>
    <xf numFmtId="0" fontId="20" fillId="9" borderId="3" xfId="0" applyFont="1" applyFill="1" applyBorder="1" applyAlignment="1">
      <alignment horizontal="center" vertical="distributed" textRotation="55" wrapText="1"/>
    </xf>
    <xf numFmtId="0" fontId="20" fillId="10" borderId="3" xfId="0" applyFont="1" applyFill="1" applyBorder="1" applyAlignment="1">
      <alignment horizontal="center" vertical="distributed" textRotation="55" wrapText="1"/>
    </xf>
    <xf numFmtId="0" fontId="16" fillId="11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yperlink" xfId="4" builtinId="8"/>
    <cellStyle name="Normal" xfId="0" builtinId="0" customBuiltin="1"/>
  </cellStyles>
  <dxfs count="174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9" formatCode="m/d/yyyy"/>
    </dxf>
    <dxf>
      <border>
        <bottom style="thin">
          <color rgb="FF007F42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9" formatCode="m/d/yyyy"/>
    </dxf>
    <dxf>
      <border>
        <bottom style="thin">
          <color rgb="FF007F42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9" formatCode="m/d/yyyy"/>
    </dxf>
    <dxf>
      <border>
        <bottom style="thin">
          <color rgb="FF007F42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9" formatCode="m/d/yyyy"/>
    </dxf>
    <dxf>
      <border>
        <bottom style="thin">
          <color rgb="FF007F42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9" formatCode="m/d/yyyy"/>
    </dxf>
    <dxf>
      <border>
        <bottom style="thin">
          <color rgb="FF007F42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border>
        <bottom style="thin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color theme="0" tint="-0.24994659260841701"/>
      </font>
    </dxf>
  </dxfs>
  <tableStyles count="0" defaultTableStyle="TableStyleMedium2" defaultPivotStyle="PivotStyleLight16"/>
  <colors>
    <mruColors>
      <color rgb="FF13F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981075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81075" cy="64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81075" cy="64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81075" cy="64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81075" cy="64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1</xdr:col>
      <xdr:colOff>1009650</xdr:colOff>
      <xdr:row>2</xdr:row>
      <xdr:rowOff>168275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81075" cy="64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blData3" displayName="tblData3" ref="B6:Z25" totalsRowShown="0" headerRowDxfId="172" dataDxfId="170" headerRowBorderDxfId="171">
  <tableColumns count="25">
    <tableColumn id="1" name="Student" dataDxfId="169"/>
    <tableColumn id="12" name="E-mail" dataDxfId="168"/>
    <tableColumn id="11" name="Phone" dataDxfId="167"/>
    <tableColumn id="10" name="College" dataDxfId="166"/>
    <tableColumn id="15" name="In-Person Conversation" dataDxfId="165"/>
    <tableColumn id="29" name="Alumni Panel" dataDxfId="164"/>
    <tableColumn id="30" name="Alumni Activity" dataDxfId="163"/>
    <tableColumn id="31" name="On-Campus Visit" dataDxfId="162"/>
    <tableColumn id="13" name="In-Person: Other" dataDxfId="161"/>
    <tableColumn id="6" name="Phone Conversation" dataDxfId="160"/>
    <tableColumn id="7" name="Voicemail" dataDxfId="159"/>
    <tableColumn id="3" name="Text Conversation" dataDxfId="158"/>
    <tableColumn id="5" name="E-Mail Conversation" dataDxfId="157"/>
    <tableColumn id="18" name="Facebook Response" dataDxfId="156"/>
    <tableColumn id="37" name="Skype/Google Hangout" dataDxfId="155"/>
    <tableColumn id="14" name="Digital: Other" dataDxfId="154"/>
    <tableColumn id="23" name="Care Package Sent" dataDxfId="153"/>
    <tableColumn id="36" name="Postcard/ Letter Sent" dataDxfId="152"/>
    <tableColumn id="16" name="Mail: Other" dataDxfId="151"/>
    <tableColumn id="35" name="Facebook Post" dataDxfId="150"/>
    <tableColumn id="32" name="Group Text Sent" dataDxfId="149"/>
    <tableColumn id="38" name="Group E-mail Sent" dataDxfId="148"/>
    <tableColumn id="17" name="Group: Other" dataDxfId="147"/>
    <tableColumn id="25" name="Other" dataDxfId="146"/>
    <tableColumn id="26" name="Notes" dataDxfId="145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ables/table2.xml><?xml version="1.0" encoding="utf-8"?>
<table xmlns="http://schemas.openxmlformats.org/spreadsheetml/2006/main" id="3" name="tblData324" displayName="tblData324" ref="B6:Z25" totalsRowShown="0" headerRowDxfId="143" dataDxfId="141" headerRowBorderDxfId="142">
  <tableColumns count="25">
    <tableColumn id="1" name="Student" dataDxfId="140"/>
    <tableColumn id="12" name="E-mail" dataDxfId="139"/>
    <tableColumn id="11" name="Phone" dataDxfId="138"/>
    <tableColumn id="10" name="College" dataDxfId="137"/>
    <tableColumn id="15" name="In-Person Conversation" dataDxfId="136"/>
    <tableColumn id="29" name="Alumni Panel" dataDxfId="135"/>
    <tableColumn id="30" name="Alumni Activity" dataDxfId="134"/>
    <tableColumn id="31" name="On-Campus Visit" dataDxfId="133"/>
    <tableColumn id="13" name="In-Person: Other" dataDxfId="132"/>
    <tableColumn id="6" name="Phone Conversation" dataDxfId="131"/>
    <tableColumn id="7" name="Voicemail" dataDxfId="130"/>
    <tableColumn id="3" name="Text Conversation" dataDxfId="129"/>
    <tableColumn id="5" name="E-Mail Conversation" dataDxfId="128"/>
    <tableColumn id="18" name="Facebook Response" dataDxfId="127"/>
    <tableColumn id="37" name="Skype/Google Hangout" dataDxfId="126"/>
    <tableColumn id="14" name="Digital: Other" dataDxfId="125"/>
    <tableColumn id="23" name="Care Package Sent" dataDxfId="124"/>
    <tableColumn id="36" name="Postcard/ Letter Sent" dataDxfId="123"/>
    <tableColumn id="16" name="Mail: Other" dataDxfId="122"/>
    <tableColumn id="35" name="Facebook Post" dataDxfId="121"/>
    <tableColumn id="32" name="Group Text Sent" dataDxfId="120"/>
    <tableColumn id="38" name="Group E-mail Sent" dataDxfId="119"/>
    <tableColumn id="17" name="Group: Other" dataDxfId="118"/>
    <tableColumn id="25" name="Other" dataDxfId="117"/>
    <tableColumn id="26" name="Notes" dataDxfId="116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ables/table3.xml><?xml version="1.0" encoding="utf-8"?>
<table xmlns="http://schemas.openxmlformats.org/spreadsheetml/2006/main" id="4" name="tblData3245" displayName="tblData3245" ref="B6:Z25" totalsRowShown="0" headerRowDxfId="114" dataDxfId="112" headerRowBorderDxfId="113">
  <tableColumns count="25">
    <tableColumn id="1" name="Student" dataDxfId="111"/>
    <tableColumn id="12" name="E-mail" dataDxfId="110"/>
    <tableColumn id="11" name="Phone" dataDxfId="109"/>
    <tableColumn id="10" name="College" dataDxfId="108"/>
    <tableColumn id="15" name="In-Person Conversation" dataDxfId="107"/>
    <tableColumn id="29" name="Alumni Panel" dataDxfId="106"/>
    <tableColumn id="30" name="Alumni Activity" dataDxfId="105"/>
    <tableColumn id="31" name="On-Campus Visit" dataDxfId="104"/>
    <tableColumn id="13" name="In-Person: Other" dataDxfId="103"/>
    <tableColumn id="6" name="Phone Conversation" dataDxfId="102"/>
    <tableColumn id="7" name="Voicemail" dataDxfId="101"/>
    <tableColumn id="3" name="Text Conversation" dataDxfId="100"/>
    <tableColumn id="5" name="E-Mail Conversation" dataDxfId="99"/>
    <tableColumn id="18" name="Facebook Response" dataDxfId="98"/>
    <tableColumn id="37" name="Skype/Google Hangout" dataDxfId="97"/>
    <tableColumn id="14" name="Digital: Other" dataDxfId="96"/>
    <tableColumn id="23" name="Care Package Sent" dataDxfId="95"/>
    <tableColumn id="36" name="Postcard/ Letter Sent" dataDxfId="94"/>
    <tableColumn id="16" name="Mail: Other" dataDxfId="93"/>
    <tableColumn id="35" name="Facebook Post" dataDxfId="92"/>
    <tableColumn id="32" name="Group Text Sent" dataDxfId="91"/>
    <tableColumn id="38" name="Group E-mail Sent" dataDxfId="90"/>
    <tableColumn id="17" name="Group: Other" dataDxfId="89"/>
    <tableColumn id="25" name="Other" dataDxfId="88"/>
    <tableColumn id="26" name="Notes" dataDxfId="87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ables/table4.xml><?xml version="1.0" encoding="utf-8"?>
<table xmlns="http://schemas.openxmlformats.org/spreadsheetml/2006/main" id="5" name="tblData32456" displayName="tblData32456" ref="B6:Z25" totalsRowShown="0" headerRowDxfId="85" dataDxfId="83" headerRowBorderDxfId="84">
  <tableColumns count="25">
    <tableColumn id="1" name="Student" dataDxfId="82"/>
    <tableColumn id="12" name="E-mail" dataDxfId="81"/>
    <tableColumn id="11" name="Phone" dataDxfId="80"/>
    <tableColumn id="10" name="College" dataDxfId="79"/>
    <tableColumn id="15" name="In-Person Conversation" dataDxfId="78"/>
    <tableColumn id="29" name="Alumni Panel" dataDxfId="77"/>
    <tableColumn id="30" name="Alumni Activity" dataDxfId="76"/>
    <tableColumn id="31" name="On-Campus Visit" dataDxfId="75"/>
    <tableColumn id="13" name="In-Person: Other" dataDxfId="74"/>
    <tableColumn id="6" name="Phone Conversation" dataDxfId="73"/>
    <tableColumn id="7" name="Voicemail" dataDxfId="72"/>
    <tableColumn id="3" name="Text Conversation" dataDxfId="71"/>
    <tableColumn id="5" name="E-Mail Conversation" dataDxfId="70"/>
    <tableColumn id="18" name="Facebook Response" dataDxfId="69"/>
    <tableColumn id="37" name="Skype/Google Hangout" dataDxfId="68"/>
    <tableColumn id="14" name="Digital: Other" dataDxfId="67"/>
    <tableColumn id="23" name="Care Package Sent" dataDxfId="66"/>
    <tableColumn id="36" name="Postcard/ Letter Sent" dataDxfId="65"/>
    <tableColumn id="16" name="Mail: Other" dataDxfId="64"/>
    <tableColumn id="35" name="Facebook Post" dataDxfId="63"/>
    <tableColumn id="32" name="Group Text Sent" dataDxfId="62"/>
    <tableColumn id="38" name="Group E-mail Sent" dataDxfId="61"/>
    <tableColumn id="17" name="Group: Other" dataDxfId="60"/>
    <tableColumn id="25" name="Other" dataDxfId="59"/>
    <tableColumn id="26" name="Notes" dataDxfId="58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ables/table5.xml><?xml version="1.0" encoding="utf-8"?>
<table xmlns="http://schemas.openxmlformats.org/spreadsheetml/2006/main" id="6" name="tblData324567" displayName="tblData324567" ref="B6:Z25" totalsRowShown="0" headerRowDxfId="56" dataDxfId="54" headerRowBorderDxfId="55">
  <tableColumns count="25">
    <tableColumn id="1" name="Student" dataDxfId="53"/>
    <tableColumn id="12" name="E-mail" dataDxfId="52"/>
    <tableColumn id="11" name="Phone" dataDxfId="51"/>
    <tableColumn id="10" name="College" dataDxfId="50"/>
    <tableColumn id="15" name="In-Person Conversation" dataDxfId="49"/>
    <tableColumn id="29" name="Alumni Panel" dataDxfId="48"/>
    <tableColumn id="30" name="Alumni Activity" dataDxfId="47"/>
    <tableColumn id="31" name="On-Campus Visit" dataDxfId="46"/>
    <tableColumn id="13" name="In-Person: Other" dataDxfId="45"/>
    <tableColumn id="6" name="Phone Conversation" dataDxfId="44"/>
    <tableColumn id="7" name="Voicemail" dataDxfId="43"/>
    <tableColumn id="3" name="Text Conversation" dataDxfId="42"/>
    <tableColumn id="5" name="E-Mail Conversation" dataDxfId="41"/>
    <tableColumn id="18" name="Facebook Response" dataDxfId="40"/>
    <tableColumn id="37" name="Skype/Google Hangout" dataDxfId="39"/>
    <tableColumn id="14" name="Digital: Other" dataDxfId="38"/>
    <tableColumn id="23" name="Care Package Sent" dataDxfId="37"/>
    <tableColumn id="36" name="Postcard/ Letter Sent" dataDxfId="36"/>
    <tableColumn id="16" name="Mail: Other" dataDxfId="35"/>
    <tableColumn id="35" name="Facebook Post" dataDxfId="34"/>
    <tableColumn id="32" name="Group Text Sent" dataDxfId="33"/>
    <tableColumn id="38" name="Group E-mail Sent" dataDxfId="32"/>
    <tableColumn id="17" name="Group: Other" dataDxfId="31"/>
    <tableColumn id="25" name="Other" dataDxfId="30"/>
    <tableColumn id="26" name="Notes" dataDxfId="29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ables/table6.xml><?xml version="1.0" encoding="utf-8"?>
<table xmlns="http://schemas.openxmlformats.org/spreadsheetml/2006/main" id="1" name="tblData32" displayName="tblData32" ref="B6:Z25" totalsRowShown="0" headerRowDxfId="27" dataDxfId="25" headerRowBorderDxfId="26">
  <tableColumns count="25">
    <tableColumn id="1" name="Student" dataDxfId="24"/>
    <tableColumn id="12" name="E-mail" dataDxfId="23"/>
    <tableColumn id="11" name="Phone" dataDxfId="22"/>
    <tableColumn id="10" name="College" dataDxfId="21"/>
    <tableColumn id="15" name="In-Person Conversation" dataDxfId="20"/>
    <tableColumn id="29" name="Alumni Panel" dataDxfId="19"/>
    <tableColumn id="30" name="Alumni Activity" dataDxfId="18"/>
    <tableColumn id="31" name="On-Campus Visit" dataDxfId="17"/>
    <tableColumn id="13" name="In-Person: Other" dataDxfId="16"/>
    <tableColumn id="6" name="Phone Conversation" dataDxfId="15"/>
    <tableColumn id="7" name="Voicemail" dataDxfId="14"/>
    <tableColumn id="3" name="Text Conversation" dataDxfId="13"/>
    <tableColumn id="5" name="E-Mail Conversation" dataDxfId="12"/>
    <tableColumn id="18" name="Facebook Response" dataDxfId="11"/>
    <tableColumn id="37" name="Skype/Google Hangout" dataDxfId="10"/>
    <tableColumn id="14" name="Digital: Other" dataDxfId="9"/>
    <tableColumn id="23" name="Care Package Sent" dataDxfId="8"/>
    <tableColumn id="36" name="Postcard/ Letter Sent" dataDxfId="7"/>
    <tableColumn id="16" name="Mail: Other" dataDxfId="6"/>
    <tableColumn id="35" name="Facebook Post" dataDxfId="5"/>
    <tableColumn id="32" name="Group Text Sent" dataDxfId="4"/>
    <tableColumn id="38" name="Group E-mail Sent" dataDxfId="3"/>
    <tableColumn id="17" name="Group: Other" dataDxfId="2"/>
    <tableColumn id="25" name="Other" dataDxfId="1"/>
    <tableColumn id="26" name="Notes" dataDxfId="0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heme/theme1.xml><?xml version="1.0" encoding="utf-8"?>
<a:theme xmlns:a="http://schemas.openxmlformats.org/drawingml/2006/main" name="Charitable gifts and donations tracker">
  <a:themeElements>
    <a:clrScheme name="It's A Plan/CAW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EEF"/>
      </a:accent1>
      <a:accent2>
        <a:srgbClr val="E8F3D8"/>
      </a:accent2>
      <a:accent3>
        <a:srgbClr val="8CC63F"/>
      </a:accent3>
      <a:accent4>
        <a:srgbClr val="C8F0FF"/>
      </a:accent4>
      <a:accent5>
        <a:srgbClr val="007F42"/>
      </a:accent5>
      <a:accent6>
        <a:srgbClr val="000000"/>
      </a:accent6>
      <a:hlink>
        <a:srgbClr val="8CC63F"/>
      </a:hlink>
      <a:folHlink>
        <a:srgbClr val="800080"/>
      </a:folHlink>
    </a:clrScheme>
    <a:fontScheme name="GEAR UP">
      <a:majorFont>
        <a:latin typeface="Rockwel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ny.beaver@oregonstate.edu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abSelected="1" zoomScale="78" zoomScaleNormal="78" workbookViewId="0">
      <selection activeCell="F29" sqref="F29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 t="s">
        <v>37</v>
      </c>
      <c r="C7" s="10" t="s">
        <v>30</v>
      </c>
      <c r="D7" s="4" t="s">
        <v>31</v>
      </c>
      <c r="E7" s="4" t="s">
        <v>25</v>
      </c>
      <c r="F7" s="12" t="s">
        <v>21</v>
      </c>
      <c r="G7" s="12">
        <v>42040</v>
      </c>
      <c r="H7" s="12"/>
      <c r="I7" s="12">
        <v>42285</v>
      </c>
      <c r="J7" s="12"/>
      <c r="K7" s="14"/>
      <c r="L7" s="15"/>
      <c r="M7" s="14"/>
      <c r="N7" s="14"/>
      <c r="O7" s="16"/>
      <c r="P7" s="16"/>
      <c r="Q7" s="16"/>
      <c r="R7" s="20">
        <v>42275</v>
      </c>
      <c r="S7" s="20"/>
      <c r="T7" s="20"/>
      <c r="U7" s="16"/>
      <c r="V7" s="16">
        <v>42063</v>
      </c>
      <c r="W7" s="16"/>
      <c r="X7" s="16"/>
      <c r="Y7" s="22" t="s">
        <v>22</v>
      </c>
      <c r="Z7" s="5" t="s">
        <v>23</v>
      </c>
      <c r="AA7" s="34">
        <v>7</v>
      </c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1</v>
      </c>
      <c r="G26" s="44">
        <f>COUNTA(tblData3[Alumni Panel])</f>
        <v>1</v>
      </c>
      <c r="H26" s="44">
        <f>COUNTA(tblData3[Alumni Activity])</f>
        <v>0</v>
      </c>
      <c r="I26" s="44">
        <f>COUNTA(tblData3[On-Campus Visit])</f>
        <v>1</v>
      </c>
      <c r="J26" s="44">
        <f>COUNTA(tblData3[In-Person: Other])</f>
        <v>0</v>
      </c>
      <c r="K26" s="46">
        <f>COUNTA(tblData3[Phone Conversation])</f>
        <v>0</v>
      </c>
      <c r="L26" s="46">
        <f>COUNTA(tblData3[Voicemail])</f>
        <v>0</v>
      </c>
      <c r="M26" s="46">
        <f>COUNTA(tblData3[Text Conversation])</f>
        <v>0</v>
      </c>
      <c r="N26" s="46">
        <f>COUNTA(tblData3[E-Mail Conversation])</f>
        <v>0</v>
      </c>
      <c r="O26" s="46">
        <f>COUNTA(tblData3[Facebook Response])</f>
        <v>0</v>
      </c>
      <c r="P26" s="46">
        <f>COUNTA(tblData3[Skype/Google Hangout])</f>
        <v>0</v>
      </c>
      <c r="Q26" s="46">
        <f>COUNTA(tblData3[Digital: Other])</f>
        <v>0</v>
      </c>
      <c r="R26" s="44">
        <f>COUNTA(tblData3[Care Package Sent])</f>
        <v>1</v>
      </c>
      <c r="S26" s="44">
        <f>COUNTA(tblData3[Postcard/ Letter Sent])</f>
        <v>0</v>
      </c>
      <c r="T26" s="44">
        <f>COUNTA(tblData3[Mail: Other])</f>
        <v>0</v>
      </c>
      <c r="U26" s="46">
        <f>COUNTA(tblData3[Facebook Post])</f>
        <v>0</v>
      </c>
      <c r="V26" s="46">
        <f>COUNTA(tblData3[Group Text Sent])</f>
        <v>1</v>
      </c>
      <c r="W26" s="46">
        <f>COUNTA(tblData3[Group E-mail Sent])</f>
        <v>0</v>
      </c>
      <c r="X26" s="46">
        <f>COUNTA(tblData3[Group: Other])</f>
        <v>0</v>
      </c>
      <c r="Y26" s="45">
        <f>COUNTA(tblData3[Other])</f>
        <v>1</v>
      </c>
    </row>
  </sheetData>
  <mergeCells count="1">
    <mergeCell ref="G5:K5"/>
  </mergeCells>
  <conditionalFormatting sqref="L7:L25">
    <cfRule type="expression" dxfId="173" priority="1">
      <formula>ISERROR(L7)</formula>
    </cfRule>
  </conditionalFormatting>
  <hyperlinks>
    <hyperlink ref="C7" r:id="rId1"/>
  </hyperlinks>
  <printOptions horizontalCentered="1"/>
  <pageMargins left="0.4" right="0.4" top="0.4" bottom="0.6" header="0.3" footer="0.3"/>
  <pageSetup scale="47" fitToHeight="0" orientation="landscape" verticalDpi="300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opLeftCell="A4" zoomScaleNormal="100" workbookViewId="0">
      <selection activeCell="A7" sqref="A7:XFD7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/>
      <c r="C7" s="10"/>
      <c r="D7" s="4"/>
      <c r="E7" s="4"/>
      <c r="F7" s="12"/>
      <c r="G7" s="12"/>
      <c r="H7" s="12"/>
      <c r="I7" s="12"/>
      <c r="J7" s="12"/>
      <c r="K7" s="14"/>
      <c r="L7" s="15"/>
      <c r="M7" s="14"/>
      <c r="N7" s="14"/>
      <c r="O7" s="16"/>
      <c r="P7" s="16"/>
      <c r="Q7" s="16"/>
      <c r="R7" s="20"/>
      <c r="S7" s="20"/>
      <c r="T7" s="20"/>
      <c r="U7" s="16"/>
      <c r="V7" s="16"/>
      <c r="W7" s="16"/>
      <c r="X7" s="16"/>
      <c r="Y7" s="22"/>
      <c r="Z7" s="5"/>
      <c r="AA7" s="34"/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0</v>
      </c>
      <c r="G26" s="44">
        <f>COUNTA(tblData324[Alumni Panel])</f>
        <v>0</v>
      </c>
      <c r="H26" s="44">
        <f>COUNTA(tblData324[Alumni Activity])</f>
        <v>0</v>
      </c>
      <c r="I26" s="44">
        <f>COUNTA(tblData324[On-Campus Visit])</f>
        <v>0</v>
      </c>
      <c r="J26" s="44">
        <f>COUNTA(tblData324[In-Person: Other])</f>
        <v>0</v>
      </c>
      <c r="K26" s="46">
        <f>COUNTA(tblData324[Phone Conversation])</f>
        <v>0</v>
      </c>
      <c r="L26" s="46">
        <f>COUNTA(tblData324[Voicemail])</f>
        <v>0</v>
      </c>
      <c r="M26" s="46">
        <f>COUNTA(tblData324[Text Conversation])</f>
        <v>0</v>
      </c>
      <c r="N26" s="46">
        <f>COUNTA(tblData324[E-Mail Conversation])</f>
        <v>0</v>
      </c>
      <c r="O26" s="46">
        <f>COUNTA(tblData324[Facebook Response])</f>
        <v>0</v>
      </c>
      <c r="P26" s="46">
        <f>COUNTA(tblData324[Skype/Google Hangout])</f>
        <v>0</v>
      </c>
      <c r="Q26" s="46">
        <f>COUNTA(tblData324[Digital: Other])</f>
        <v>0</v>
      </c>
      <c r="R26" s="44">
        <f>COUNTA(tblData324[Care Package Sent])</f>
        <v>0</v>
      </c>
      <c r="S26" s="44">
        <f>COUNTA(tblData324[Postcard/ Letter Sent])</f>
        <v>0</v>
      </c>
      <c r="T26" s="44">
        <f>COUNTA(tblData324[Mail: Other])</f>
        <v>0</v>
      </c>
      <c r="U26" s="46">
        <f>COUNTA(tblData324[Facebook Post])</f>
        <v>0</v>
      </c>
      <c r="V26" s="46">
        <f>COUNTA(tblData324[Group Text Sent])</f>
        <v>0</v>
      </c>
      <c r="W26" s="46">
        <f>COUNTA(tblData324[Group E-mail Sent])</f>
        <v>0</v>
      </c>
      <c r="X26" s="46">
        <f>COUNTA(tblData324[Group: Other])</f>
        <v>0</v>
      </c>
      <c r="Y26" s="45">
        <f>COUNTA(tblData324[Other])</f>
        <v>0</v>
      </c>
    </row>
  </sheetData>
  <mergeCells count="1">
    <mergeCell ref="G5:K5"/>
  </mergeCells>
  <conditionalFormatting sqref="L7:L25">
    <cfRule type="expression" dxfId="144" priority="1">
      <formula>ISERROR(L7)</formula>
    </cfRule>
  </conditionalFormatting>
  <printOptions horizontalCentered="1"/>
  <pageMargins left="0.4" right="0.4" top="0.4" bottom="0.6" header="0.3" footer="0.3"/>
  <pageSetup scale="47" fitToHeight="0" orientation="landscape" verticalDpi="3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opLeftCell="A4" zoomScaleNormal="100" workbookViewId="0">
      <selection activeCell="A7" sqref="A7:XFD7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/>
      <c r="C7" s="10"/>
      <c r="D7" s="4"/>
      <c r="E7" s="4"/>
      <c r="F7" s="12"/>
      <c r="G7" s="12"/>
      <c r="H7" s="12"/>
      <c r="I7" s="12"/>
      <c r="J7" s="12"/>
      <c r="K7" s="14"/>
      <c r="L7" s="15"/>
      <c r="M7" s="14"/>
      <c r="N7" s="14"/>
      <c r="O7" s="16"/>
      <c r="P7" s="16"/>
      <c r="Q7" s="16"/>
      <c r="R7" s="20"/>
      <c r="S7" s="20"/>
      <c r="T7" s="20"/>
      <c r="U7" s="16"/>
      <c r="V7" s="16"/>
      <c r="W7" s="16"/>
      <c r="X7" s="16"/>
      <c r="Y7" s="22"/>
      <c r="Z7" s="5"/>
      <c r="AA7" s="34"/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0</v>
      </c>
      <c r="G26" s="44">
        <f>COUNTA(tblData3245[Alumni Panel])</f>
        <v>0</v>
      </c>
      <c r="H26" s="44">
        <f>COUNTA(tblData3245[Alumni Activity])</f>
        <v>0</v>
      </c>
      <c r="I26" s="44">
        <f>COUNTA(tblData3245[On-Campus Visit])</f>
        <v>0</v>
      </c>
      <c r="J26" s="44">
        <f>COUNTA(tblData3245[In-Person: Other])</f>
        <v>0</v>
      </c>
      <c r="K26" s="46">
        <f>COUNTA(tblData3245[Phone Conversation])</f>
        <v>0</v>
      </c>
      <c r="L26" s="46">
        <f>COUNTA(tblData3245[Voicemail])</f>
        <v>0</v>
      </c>
      <c r="M26" s="46">
        <f>COUNTA(tblData3245[Text Conversation])</f>
        <v>0</v>
      </c>
      <c r="N26" s="46">
        <f>COUNTA(tblData3245[E-Mail Conversation])</f>
        <v>0</v>
      </c>
      <c r="O26" s="46">
        <f>COUNTA(tblData3245[Facebook Response])</f>
        <v>0</v>
      </c>
      <c r="P26" s="46">
        <f>COUNTA(tblData3245[Skype/Google Hangout])</f>
        <v>0</v>
      </c>
      <c r="Q26" s="46">
        <f>COUNTA(tblData3245[Digital: Other])</f>
        <v>0</v>
      </c>
      <c r="R26" s="44">
        <f>COUNTA(tblData3245[Care Package Sent])</f>
        <v>0</v>
      </c>
      <c r="S26" s="44">
        <f>COUNTA(tblData3245[Postcard/ Letter Sent])</f>
        <v>0</v>
      </c>
      <c r="T26" s="44">
        <f>COUNTA(tblData3245[Mail: Other])</f>
        <v>0</v>
      </c>
      <c r="U26" s="46">
        <f>COUNTA(tblData3245[Facebook Post])</f>
        <v>0</v>
      </c>
      <c r="V26" s="46">
        <f>COUNTA(tblData3245[Group Text Sent])</f>
        <v>0</v>
      </c>
      <c r="W26" s="46">
        <f>COUNTA(tblData3245[Group E-mail Sent])</f>
        <v>0</v>
      </c>
      <c r="X26" s="46">
        <f>COUNTA(tblData3245[Group: Other])</f>
        <v>0</v>
      </c>
      <c r="Y26" s="45">
        <f>COUNTA(tblData3245[Other])</f>
        <v>0</v>
      </c>
    </row>
  </sheetData>
  <mergeCells count="1">
    <mergeCell ref="G5:K5"/>
  </mergeCells>
  <conditionalFormatting sqref="L7:L25">
    <cfRule type="expression" dxfId="115" priority="1">
      <formula>ISERROR(L7)</formula>
    </cfRule>
  </conditionalFormatting>
  <printOptions horizontalCentered="1"/>
  <pageMargins left="0.4" right="0.4" top="0.4" bottom="0.6" header="0.3" footer="0.3"/>
  <pageSetup scale="47" fitToHeight="0" orientation="landscape" verticalDpi="300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opLeftCell="A4" zoomScaleNormal="100" workbookViewId="0">
      <selection activeCell="A7" sqref="A7:XFD7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/>
      <c r="C7" s="10"/>
      <c r="D7" s="4"/>
      <c r="E7" s="4"/>
      <c r="F7" s="12"/>
      <c r="G7" s="12"/>
      <c r="H7" s="12"/>
      <c r="I7" s="12"/>
      <c r="J7" s="12"/>
      <c r="K7" s="14"/>
      <c r="L7" s="15"/>
      <c r="M7" s="14"/>
      <c r="N7" s="14"/>
      <c r="O7" s="16"/>
      <c r="P7" s="16"/>
      <c r="Q7" s="16"/>
      <c r="R7" s="20"/>
      <c r="S7" s="20"/>
      <c r="T7" s="20"/>
      <c r="U7" s="16"/>
      <c r="V7" s="16"/>
      <c r="W7" s="16"/>
      <c r="X7" s="16"/>
      <c r="Y7" s="22"/>
      <c r="Z7" s="5"/>
      <c r="AA7" s="34"/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0</v>
      </c>
      <c r="G26" s="44">
        <f>COUNTA(tblData32456[Alumni Panel])</f>
        <v>0</v>
      </c>
      <c r="H26" s="44">
        <f>COUNTA(tblData32456[Alumni Activity])</f>
        <v>0</v>
      </c>
      <c r="I26" s="44">
        <f>COUNTA(tblData32456[On-Campus Visit])</f>
        <v>0</v>
      </c>
      <c r="J26" s="44">
        <f>COUNTA(tblData32456[In-Person: Other])</f>
        <v>0</v>
      </c>
      <c r="K26" s="46">
        <f>COUNTA(tblData32456[Phone Conversation])</f>
        <v>0</v>
      </c>
      <c r="L26" s="46">
        <f>COUNTA(tblData32456[Voicemail])</f>
        <v>0</v>
      </c>
      <c r="M26" s="46">
        <f>COUNTA(tblData32456[Text Conversation])</f>
        <v>0</v>
      </c>
      <c r="N26" s="46">
        <f>COUNTA(tblData32456[E-Mail Conversation])</f>
        <v>0</v>
      </c>
      <c r="O26" s="46">
        <f>COUNTA(tblData32456[Facebook Response])</f>
        <v>0</v>
      </c>
      <c r="P26" s="46">
        <f>COUNTA(tblData32456[Skype/Google Hangout])</f>
        <v>0</v>
      </c>
      <c r="Q26" s="46">
        <f>COUNTA(tblData32456[Digital: Other])</f>
        <v>0</v>
      </c>
      <c r="R26" s="44">
        <f>COUNTA(tblData32456[Care Package Sent])</f>
        <v>0</v>
      </c>
      <c r="S26" s="44">
        <f>COUNTA(tblData32456[Postcard/ Letter Sent])</f>
        <v>0</v>
      </c>
      <c r="T26" s="44">
        <f>COUNTA(tblData32456[Mail: Other])</f>
        <v>0</v>
      </c>
      <c r="U26" s="46">
        <f>COUNTA(tblData32456[Facebook Post])</f>
        <v>0</v>
      </c>
      <c r="V26" s="46">
        <f>COUNTA(tblData32456[Group Text Sent])</f>
        <v>0</v>
      </c>
      <c r="W26" s="46">
        <f>COUNTA(tblData32456[Group E-mail Sent])</f>
        <v>0</v>
      </c>
      <c r="X26" s="46">
        <f>COUNTA(tblData32456[Group: Other])</f>
        <v>0</v>
      </c>
      <c r="Y26" s="45">
        <f>COUNTA(tblData32456[Other])</f>
        <v>0</v>
      </c>
    </row>
  </sheetData>
  <mergeCells count="1">
    <mergeCell ref="G5:K5"/>
  </mergeCells>
  <conditionalFormatting sqref="L7:L25">
    <cfRule type="expression" dxfId="86" priority="1">
      <formula>ISERROR(L7)</formula>
    </cfRule>
  </conditionalFormatting>
  <printOptions horizontalCentered="1"/>
  <pageMargins left="0.4" right="0.4" top="0.4" bottom="0.6" header="0.3" footer="0.3"/>
  <pageSetup scale="47" fitToHeight="0" orientation="landscape" verticalDpi="300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opLeftCell="A4" zoomScaleNormal="100" workbookViewId="0">
      <selection activeCell="C13" sqref="C13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/>
      <c r="C7" s="10"/>
      <c r="D7" s="4"/>
      <c r="E7" s="4"/>
      <c r="F7" s="12"/>
      <c r="G7" s="12"/>
      <c r="H7" s="12"/>
      <c r="I7" s="12"/>
      <c r="J7" s="12"/>
      <c r="K7" s="14"/>
      <c r="L7" s="15"/>
      <c r="M7" s="14"/>
      <c r="N7" s="14"/>
      <c r="O7" s="16"/>
      <c r="P7" s="16"/>
      <c r="Q7" s="16"/>
      <c r="R7" s="20"/>
      <c r="S7" s="20"/>
      <c r="T7" s="20"/>
      <c r="U7" s="16"/>
      <c r="V7" s="16"/>
      <c r="W7" s="16"/>
      <c r="X7" s="16"/>
      <c r="Y7" s="22"/>
      <c r="Z7" s="5"/>
      <c r="AA7" s="34"/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0</v>
      </c>
      <c r="G26" s="44">
        <f>COUNTA(tblData324567[Alumni Panel])</f>
        <v>0</v>
      </c>
      <c r="H26" s="44">
        <f>COUNTA(tblData324567[Alumni Activity])</f>
        <v>0</v>
      </c>
      <c r="I26" s="44">
        <f>COUNTA(tblData324567[On-Campus Visit])</f>
        <v>0</v>
      </c>
      <c r="J26" s="44">
        <f>COUNTA(tblData324567[In-Person: Other])</f>
        <v>0</v>
      </c>
      <c r="K26" s="46">
        <f>COUNTA(tblData324567[Phone Conversation])</f>
        <v>0</v>
      </c>
      <c r="L26" s="46">
        <f>COUNTA(tblData324567[Voicemail])</f>
        <v>0</v>
      </c>
      <c r="M26" s="46">
        <f>COUNTA(tblData324567[Text Conversation])</f>
        <v>0</v>
      </c>
      <c r="N26" s="46">
        <f>COUNTA(tblData324567[E-Mail Conversation])</f>
        <v>0</v>
      </c>
      <c r="O26" s="46">
        <f>COUNTA(tblData324567[Facebook Response])</f>
        <v>0</v>
      </c>
      <c r="P26" s="46">
        <f>COUNTA(tblData324567[Skype/Google Hangout])</f>
        <v>0</v>
      </c>
      <c r="Q26" s="46">
        <f>COUNTA(tblData324567[Digital: Other])</f>
        <v>0</v>
      </c>
      <c r="R26" s="44">
        <f>COUNTA(tblData324567[Care Package Sent])</f>
        <v>0</v>
      </c>
      <c r="S26" s="44">
        <f>COUNTA(tblData324567[Postcard/ Letter Sent])</f>
        <v>0</v>
      </c>
      <c r="T26" s="44">
        <f>COUNTA(tblData324567[Mail: Other])</f>
        <v>0</v>
      </c>
      <c r="U26" s="46">
        <f>COUNTA(tblData324567[Facebook Post])</f>
        <v>0</v>
      </c>
      <c r="V26" s="46">
        <f>COUNTA(tblData324567[Group Text Sent])</f>
        <v>0</v>
      </c>
      <c r="W26" s="46">
        <f>COUNTA(tblData324567[Group E-mail Sent])</f>
        <v>0</v>
      </c>
      <c r="X26" s="46">
        <f>COUNTA(tblData324567[Group: Other])</f>
        <v>0</v>
      </c>
      <c r="Y26" s="45">
        <f>COUNTA(tblData324567[Other])</f>
        <v>0</v>
      </c>
    </row>
  </sheetData>
  <mergeCells count="1">
    <mergeCell ref="G5:K5"/>
  </mergeCells>
  <conditionalFormatting sqref="L7:L25">
    <cfRule type="expression" dxfId="57" priority="1">
      <formula>ISERROR(L7)</formula>
    </cfRule>
  </conditionalFormatting>
  <printOptions horizontalCentered="1"/>
  <pageMargins left="0.4" right="0.4" top="0.4" bottom="0.6" header="0.3" footer="0.3"/>
  <pageSetup scale="47" fitToHeight="0" orientation="landscape" verticalDpi="300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A26"/>
  <sheetViews>
    <sheetView showGridLines="0" topLeftCell="A4" zoomScaleNormal="100" workbookViewId="0">
      <selection activeCell="E11" sqref="E11"/>
    </sheetView>
  </sheetViews>
  <sheetFormatPr defaultColWidth="9.1328125" defaultRowHeight="14.25"/>
  <cols>
    <col min="1" max="1" width="1.265625" style="1" customWidth="1"/>
    <col min="2" max="2" width="15.265625" style="1" customWidth="1"/>
    <col min="3" max="3" width="18.265625" style="1" customWidth="1"/>
    <col min="4" max="4" width="14.73046875" style="1" customWidth="1"/>
    <col min="5" max="5" width="12.3984375" style="1" customWidth="1"/>
    <col min="6" max="6" width="10.1328125" style="1" customWidth="1"/>
    <col min="7" max="10" width="8.3984375" style="1" customWidth="1"/>
    <col min="11" max="11" width="10" style="1" customWidth="1"/>
    <col min="12" max="17" width="8.3984375" style="1" customWidth="1"/>
    <col min="18" max="18" width="10" style="1" customWidth="1"/>
    <col min="19" max="20" width="8.3984375" style="1" customWidth="1"/>
    <col min="21" max="21" width="10" style="1" customWidth="1"/>
    <col min="22" max="24" width="8.3984375" style="1" customWidth="1"/>
    <col min="25" max="25" width="10" style="1" customWidth="1"/>
    <col min="26" max="26" width="21.3984375" style="1" customWidth="1"/>
    <col min="27" max="27" width="18.1328125" style="31" customWidth="1"/>
    <col min="28" max="16384" width="9.1328125" style="1"/>
  </cols>
  <sheetData>
    <row r="2" spans="2:27" ht="30">
      <c r="B2" s="8"/>
      <c r="C2" s="24" t="s">
        <v>0</v>
      </c>
      <c r="D2" s="23"/>
      <c r="E2" s="23"/>
      <c r="F2" s="23"/>
      <c r="G2" s="23"/>
      <c r="H2" s="23"/>
      <c r="I2" s="23"/>
    </row>
    <row r="3" spans="2:27" ht="36.75" customHeight="1">
      <c r="B3" s="25" t="s">
        <v>27</v>
      </c>
      <c r="C3" s="2"/>
      <c r="D3" s="2"/>
      <c r="E3" s="3"/>
      <c r="F3" s="3"/>
      <c r="G3" s="3"/>
      <c r="H3" s="3"/>
      <c r="I3" s="3"/>
    </row>
    <row r="4" spans="2:27" ht="13.5" customHeight="1">
      <c r="B4" s="2"/>
      <c r="C4" s="2"/>
      <c r="D4" s="2"/>
      <c r="E4" s="3"/>
      <c r="F4" s="3"/>
      <c r="G4" s="3"/>
      <c r="H4" s="3"/>
      <c r="I4" s="3"/>
    </row>
    <row r="5" spans="2:27" s="26" customFormat="1">
      <c r="G5" s="47" t="s">
        <v>2</v>
      </c>
      <c r="H5" s="47"/>
      <c r="I5" s="47"/>
      <c r="J5" s="47"/>
      <c r="K5" s="47"/>
      <c r="L5" s="27"/>
      <c r="M5" s="27"/>
      <c r="N5" s="27"/>
      <c r="O5" s="27" t="s">
        <v>3</v>
      </c>
      <c r="P5" s="27"/>
      <c r="Q5" s="27"/>
      <c r="R5" s="27"/>
      <c r="S5" s="28"/>
      <c r="T5" s="28" t="s">
        <v>4</v>
      </c>
      <c r="U5" s="28"/>
      <c r="V5" s="27"/>
      <c r="W5" s="29" t="s">
        <v>13</v>
      </c>
      <c r="X5" s="27"/>
      <c r="Y5" s="27"/>
      <c r="AA5" s="31"/>
    </row>
    <row r="6" spans="2:27" s="30" customFormat="1" ht="76.5" customHeight="1">
      <c r="B6" s="35" t="s">
        <v>1</v>
      </c>
      <c r="C6" s="35" t="s">
        <v>28</v>
      </c>
      <c r="D6" s="35" t="s">
        <v>29</v>
      </c>
      <c r="E6" s="35" t="s">
        <v>24</v>
      </c>
      <c r="F6" s="36" t="s">
        <v>7</v>
      </c>
      <c r="G6" s="36" t="s">
        <v>8</v>
      </c>
      <c r="H6" s="36" t="s">
        <v>18</v>
      </c>
      <c r="I6" s="36" t="s">
        <v>9</v>
      </c>
      <c r="J6" s="36" t="s">
        <v>36</v>
      </c>
      <c r="K6" s="37" t="s">
        <v>26</v>
      </c>
      <c r="L6" s="37" t="s">
        <v>14</v>
      </c>
      <c r="M6" s="37" t="s">
        <v>10</v>
      </c>
      <c r="N6" s="37" t="s">
        <v>15</v>
      </c>
      <c r="O6" s="37" t="s">
        <v>17</v>
      </c>
      <c r="P6" s="37" t="s">
        <v>20</v>
      </c>
      <c r="Q6" s="37" t="s">
        <v>35</v>
      </c>
      <c r="R6" s="38" t="s">
        <v>19</v>
      </c>
      <c r="S6" s="38" t="s">
        <v>32</v>
      </c>
      <c r="T6" s="38" t="s">
        <v>33</v>
      </c>
      <c r="U6" s="37" t="s">
        <v>16</v>
      </c>
      <c r="V6" s="37" t="s">
        <v>11</v>
      </c>
      <c r="W6" s="37" t="s">
        <v>12</v>
      </c>
      <c r="X6" s="37" t="s">
        <v>34</v>
      </c>
      <c r="Y6" s="38" t="s">
        <v>5</v>
      </c>
      <c r="Z6" s="39" t="s">
        <v>6</v>
      </c>
      <c r="AA6" s="32" t="s">
        <v>38</v>
      </c>
    </row>
    <row r="7" spans="2:27" s="9" customFormat="1">
      <c r="B7" s="4"/>
      <c r="C7" s="10"/>
      <c r="D7" s="4"/>
      <c r="E7" s="4"/>
      <c r="F7" s="12"/>
      <c r="G7" s="12"/>
      <c r="H7" s="12"/>
      <c r="I7" s="12"/>
      <c r="J7" s="12"/>
      <c r="K7" s="14"/>
      <c r="L7" s="15"/>
      <c r="M7" s="14"/>
      <c r="N7" s="14"/>
      <c r="O7" s="16"/>
      <c r="P7" s="16"/>
      <c r="Q7" s="16"/>
      <c r="R7" s="20"/>
      <c r="S7" s="20"/>
      <c r="T7" s="20"/>
      <c r="U7" s="16"/>
      <c r="V7" s="16"/>
      <c r="W7" s="16"/>
      <c r="X7" s="16"/>
      <c r="Y7" s="22"/>
      <c r="Z7" s="5"/>
      <c r="AA7" s="34"/>
    </row>
    <row r="8" spans="2:27">
      <c r="B8" s="11"/>
      <c r="C8" s="6"/>
      <c r="D8" s="6"/>
      <c r="E8" s="6"/>
      <c r="F8" s="13"/>
      <c r="G8" s="13"/>
      <c r="H8" s="13"/>
      <c r="I8" s="13"/>
      <c r="J8" s="13"/>
      <c r="K8" s="17"/>
      <c r="L8" s="18"/>
      <c r="M8" s="17"/>
      <c r="N8" s="17"/>
      <c r="O8" s="19"/>
      <c r="P8" s="19"/>
      <c r="Q8" s="19"/>
      <c r="R8" s="21"/>
      <c r="S8" s="21"/>
      <c r="T8" s="21"/>
      <c r="U8" s="19"/>
      <c r="V8" s="19"/>
      <c r="W8" s="19"/>
      <c r="X8" s="19"/>
      <c r="Y8" s="21"/>
      <c r="Z8" s="7"/>
      <c r="AA8" s="33"/>
    </row>
    <row r="9" spans="2:27">
      <c r="B9" s="6"/>
      <c r="C9" s="6"/>
      <c r="D9" s="6"/>
      <c r="E9" s="6"/>
      <c r="F9" s="13"/>
      <c r="G9" s="13"/>
      <c r="H9" s="13"/>
      <c r="I9" s="13"/>
      <c r="J9" s="13"/>
      <c r="K9" s="17"/>
      <c r="L9" s="18"/>
      <c r="M9" s="17"/>
      <c r="N9" s="17"/>
      <c r="O9" s="19"/>
      <c r="P9" s="19"/>
      <c r="Q9" s="19"/>
      <c r="R9" s="21"/>
      <c r="S9" s="21"/>
      <c r="T9" s="21"/>
      <c r="U9" s="19"/>
      <c r="V9" s="19"/>
      <c r="W9" s="19"/>
      <c r="X9" s="19"/>
      <c r="Y9" s="21"/>
      <c r="Z9" s="7"/>
      <c r="AA9" s="33"/>
    </row>
    <row r="10" spans="2:27">
      <c r="B10" s="6"/>
      <c r="C10" s="6"/>
      <c r="D10" s="6"/>
      <c r="E10" s="6"/>
      <c r="F10" s="13"/>
      <c r="G10" s="13"/>
      <c r="H10" s="13"/>
      <c r="I10" s="13"/>
      <c r="J10" s="13"/>
      <c r="K10" s="17"/>
      <c r="L10" s="18"/>
      <c r="M10" s="17"/>
      <c r="N10" s="17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21"/>
      <c r="Z10" s="7"/>
      <c r="AA10" s="33"/>
    </row>
    <row r="11" spans="2:27">
      <c r="B11" s="6"/>
      <c r="C11" s="6"/>
      <c r="D11" s="6"/>
      <c r="E11" s="6"/>
      <c r="F11" s="13"/>
      <c r="G11" s="13"/>
      <c r="H11" s="13"/>
      <c r="I11" s="13"/>
      <c r="J11" s="13"/>
      <c r="K11" s="17"/>
      <c r="L11" s="18"/>
      <c r="M11" s="17"/>
      <c r="N11" s="17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21"/>
      <c r="Z11" s="7"/>
      <c r="AA11" s="33"/>
    </row>
    <row r="12" spans="2:27">
      <c r="B12" s="6"/>
      <c r="C12" s="6"/>
      <c r="D12" s="6"/>
      <c r="E12" s="6"/>
      <c r="F12" s="13"/>
      <c r="G12" s="13"/>
      <c r="H12" s="13"/>
      <c r="I12" s="13"/>
      <c r="J12" s="13"/>
      <c r="K12" s="17"/>
      <c r="L12" s="18"/>
      <c r="M12" s="17"/>
      <c r="N12" s="17"/>
      <c r="O12" s="19"/>
      <c r="P12" s="19"/>
      <c r="Q12" s="19"/>
      <c r="R12" s="21"/>
      <c r="S12" s="21"/>
      <c r="T12" s="21"/>
      <c r="U12" s="19"/>
      <c r="V12" s="19"/>
      <c r="W12" s="19"/>
      <c r="X12" s="19"/>
      <c r="Y12" s="21"/>
      <c r="Z12" s="7"/>
      <c r="AA12" s="33"/>
    </row>
    <row r="13" spans="2:27">
      <c r="B13" s="6"/>
      <c r="C13" s="6"/>
      <c r="D13" s="6"/>
      <c r="E13" s="6"/>
      <c r="F13" s="13"/>
      <c r="G13" s="13"/>
      <c r="H13" s="13"/>
      <c r="I13" s="13"/>
      <c r="J13" s="13"/>
      <c r="K13" s="17"/>
      <c r="L13" s="18"/>
      <c r="M13" s="17"/>
      <c r="N13" s="17"/>
      <c r="O13" s="19"/>
      <c r="P13" s="19"/>
      <c r="Q13" s="19"/>
      <c r="R13" s="21"/>
      <c r="S13" s="21"/>
      <c r="T13" s="21"/>
      <c r="U13" s="19"/>
      <c r="V13" s="19"/>
      <c r="W13" s="19"/>
      <c r="X13" s="19"/>
      <c r="Y13" s="21"/>
      <c r="Z13" s="7"/>
      <c r="AA13" s="33"/>
    </row>
    <row r="14" spans="2:27">
      <c r="B14" s="6"/>
      <c r="C14" s="6"/>
      <c r="D14" s="6"/>
      <c r="E14" s="6"/>
      <c r="F14" s="13"/>
      <c r="G14" s="13"/>
      <c r="H14" s="13"/>
      <c r="I14" s="13"/>
      <c r="J14" s="13"/>
      <c r="K14" s="17"/>
      <c r="L14" s="18"/>
      <c r="M14" s="17"/>
      <c r="N14" s="17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21"/>
      <c r="Z14" s="7"/>
      <c r="AA14" s="33"/>
    </row>
    <row r="15" spans="2:27">
      <c r="B15" s="6"/>
      <c r="C15" s="6"/>
      <c r="D15" s="6"/>
      <c r="E15" s="6"/>
      <c r="F15" s="13"/>
      <c r="G15" s="13"/>
      <c r="H15" s="13"/>
      <c r="I15" s="13"/>
      <c r="J15" s="13"/>
      <c r="K15" s="17"/>
      <c r="L15" s="18"/>
      <c r="M15" s="17"/>
      <c r="N15" s="17"/>
      <c r="O15" s="19"/>
      <c r="P15" s="19"/>
      <c r="Q15" s="19"/>
      <c r="R15" s="21"/>
      <c r="S15" s="21"/>
      <c r="T15" s="21"/>
      <c r="U15" s="19"/>
      <c r="V15" s="19"/>
      <c r="W15" s="19"/>
      <c r="X15" s="19"/>
      <c r="Y15" s="21"/>
      <c r="Z15" s="7"/>
      <c r="AA15" s="33"/>
    </row>
    <row r="16" spans="2:27">
      <c r="B16" s="6"/>
      <c r="C16" s="6"/>
      <c r="D16" s="6"/>
      <c r="E16" s="6"/>
      <c r="F16" s="13"/>
      <c r="G16" s="13"/>
      <c r="H16" s="13"/>
      <c r="I16" s="13"/>
      <c r="J16" s="13"/>
      <c r="K16" s="17"/>
      <c r="L16" s="18"/>
      <c r="M16" s="17"/>
      <c r="N16" s="17"/>
      <c r="O16" s="19"/>
      <c r="P16" s="19"/>
      <c r="Q16" s="19"/>
      <c r="R16" s="21"/>
      <c r="S16" s="21"/>
      <c r="T16" s="21"/>
      <c r="U16" s="19"/>
      <c r="V16" s="19"/>
      <c r="W16" s="19"/>
      <c r="X16" s="19"/>
      <c r="Y16" s="21"/>
      <c r="Z16" s="7"/>
      <c r="AA16" s="33"/>
    </row>
    <row r="17" spans="2:27">
      <c r="B17" s="6"/>
      <c r="C17" s="6"/>
      <c r="D17" s="6"/>
      <c r="E17" s="6"/>
      <c r="F17" s="13"/>
      <c r="G17" s="13"/>
      <c r="H17" s="13"/>
      <c r="I17" s="13"/>
      <c r="J17" s="13"/>
      <c r="K17" s="17"/>
      <c r="L17" s="18"/>
      <c r="M17" s="17"/>
      <c r="N17" s="17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21"/>
      <c r="Z17" s="7"/>
      <c r="AA17" s="33"/>
    </row>
    <row r="18" spans="2:27">
      <c r="B18" s="6"/>
      <c r="C18" s="6"/>
      <c r="D18" s="6"/>
      <c r="E18" s="6"/>
      <c r="F18" s="13"/>
      <c r="G18" s="13"/>
      <c r="H18" s="13"/>
      <c r="I18" s="13"/>
      <c r="J18" s="13"/>
      <c r="K18" s="17"/>
      <c r="L18" s="18"/>
      <c r="M18" s="17"/>
      <c r="N18" s="17"/>
      <c r="O18" s="19"/>
      <c r="P18" s="19"/>
      <c r="Q18" s="19"/>
      <c r="R18" s="21"/>
      <c r="S18" s="21"/>
      <c r="T18" s="21"/>
      <c r="U18" s="19"/>
      <c r="V18" s="19"/>
      <c r="W18" s="19"/>
      <c r="X18" s="19"/>
      <c r="Y18" s="21"/>
      <c r="Z18" s="7"/>
      <c r="AA18" s="33"/>
    </row>
    <row r="19" spans="2:27">
      <c r="B19" s="6"/>
      <c r="C19" s="6"/>
      <c r="D19" s="6"/>
      <c r="E19" s="6"/>
      <c r="F19" s="13"/>
      <c r="G19" s="13"/>
      <c r="H19" s="13"/>
      <c r="I19" s="13"/>
      <c r="J19" s="13"/>
      <c r="K19" s="17"/>
      <c r="L19" s="18"/>
      <c r="M19" s="17"/>
      <c r="N19" s="17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21"/>
      <c r="Z19" s="7"/>
      <c r="AA19" s="33"/>
    </row>
    <row r="20" spans="2:27">
      <c r="B20" s="6"/>
      <c r="C20" s="6"/>
      <c r="D20" s="6"/>
      <c r="E20" s="6"/>
      <c r="F20" s="13"/>
      <c r="G20" s="13"/>
      <c r="H20" s="13"/>
      <c r="I20" s="13"/>
      <c r="J20" s="13"/>
      <c r="K20" s="17"/>
      <c r="L20" s="18"/>
      <c r="M20" s="17"/>
      <c r="N20" s="17"/>
      <c r="O20" s="19"/>
      <c r="P20" s="19"/>
      <c r="Q20" s="19"/>
      <c r="R20" s="21"/>
      <c r="S20" s="21"/>
      <c r="T20" s="21"/>
      <c r="U20" s="19"/>
      <c r="V20" s="19"/>
      <c r="W20" s="19"/>
      <c r="X20" s="19"/>
      <c r="Y20" s="21"/>
      <c r="Z20" s="7"/>
      <c r="AA20" s="33"/>
    </row>
    <row r="21" spans="2:27">
      <c r="B21" s="6"/>
      <c r="C21" s="6"/>
      <c r="D21" s="6"/>
      <c r="E21" s="6"/>
      <c r="F21" s="13"/>
      <c r="G21" s="13"/>
      <c r="H21" s="13"/>
      <c r="I21" s="13"/>
      <c r="J21" s="13"/>
      <c r="K21" s="17"/>
      <c r="L21" s="18"/>
      <c r="M21" s="17"/>
      <c r="N21" s="17"/>
      <c r="O21" s="19"/>
      <c r="P21" s="19"/>
      <c r="Q21" s="19"/>
      <c r="R21" s="21"/>
      <c r="S21" s="21"/>
      <c r="T21" s="21"/>
      <c r="U21" s="19"/>
      <c r="V21" s="19"/>
      <c r="W21" s="19"/>
      <c r="X21" s="19"/>
      <c r="Y21" s="21"/>
      <c r="Z21" s="7"/>
      <c r="AA21" s="33"/>
    </row>
    <row r="22" spans="2:27">
      <c r="B22" s="6"/>
      <c r="C22" s="6"/>
      <c r="D22" s="6"/>
      <c r="E22" s="6"/>
      <c r="F22" s="13"/>
      <c r="G22" s="13"/>
      <c r="H22" s="13"/>
      <c r="I22" s="13"/>
      <c r="J22" s="13"/>
      <c r="K22" s="17"/>
      <c r="L22" s="18"/>
      <c r="M22" s="17"/>
      <c r="N22" s="17"/>
      <c r="O22" s="19"/>
      <c r="P22" s="19"/>
      <c r="Q22" s="19"/>
      <c r="R22" s="21"/>
      <c r="S22" s="21"/>
      <c r="T22" s="21"/>
      <c r="U22" s="19"/>
      <c r="V22" s="19"/>
      <c r="W22" s="19"/>
      <c r="X22" s="19"/>
      <c r="Y22" s="21"/>
      <c r="Z22" s="7"/>
      <c r="AA22" s="33"/>
    </row>
    <row r="23" spans="2:27">
      <c r="B23" s="6"/>
      <c r="C23" s="6"/>
      <c r="D23" s="6"/>
      <c r="E23" s="6"/>
      <c r="F23" s="13"/>
      <c r="G23" s="13"/>
      <c r="H23" s="13"/>
      <c r="I23" s="13"/>
      <c r="J23" s="13"/>
      <c r="K23" s="17"/>
      <c r="L23" s="18"/>
      <c r="M23" s="17"/>
      <c r="N23" s="17"/>
      <c r="O23" s="19"/>
      <c r="P23" s="19"/>
      <c r="Q23" s="19"/>
      <c r="R23" s="21"/>
      <c r="S23" s="21"/>
      <c r="T23" s="21"/>
      <c r="U23" s="19"/>
      <c r="V23" s="19"/>
      <c r="W23" s="19"/>
      <c r="X23" s="19"/>
      <c r="Y23" s="21"/>
      <c r="Z23" s="7"/>
      <c r="AA23" s="33"/>
    </row>
    <row r="24" spans="2:27">
      <c r="B24" s="6"/>
      <c r="C24" s="6"/>
      <c r="D24" s="6"/>
      <c r="E24" s="6"/>
      <c r="F24" s="13"/>
      <c r="G24" s="13"/>
      <c r="H24" s="13"/>
      <c r="I24" s="13"/>
      <c r="J24" s="13"/>
      <c r="K24" s="17"/>
      <c r="L24" s="18"/>
      <c r="M24" s="17"/>
      <c r="N24" s="17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21"/>
      <c r="Z24" s="7"/>
      <c r="AA24" s="33"/>
    </row>
    <row r="25" spans="2:27">
      <c r="B25" s="6"/>
      <c r="C25" s="6"/>
      <c r="D25" s="6"/>
      <c r="E25" s="6"/>
      <c r="F25" s="13"/>
      <c r="G25" s="13"/>
      <c r="H25" s="13"/>
      <c r="I25" s="13"/>
      <c r="J25" s="13"/>
      <c r="K25" s="17"/>
      <c r="L25" s="18"/>
      <c r="M25" s="17"/>
      <c r="N25" s="17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21"/>
      <c r="Z25" s="7"/>
      <c r="AA25" s="33"/>
    </row>
    <row r="26" spans="2:27" s="31" customFormat="1">
      <c r="B26" s="40"/>
      <c r="D26" s="41"/>
      <c r="E26" s="42" t="s">
        <v>39</v>
      </c>
      <c r="F26" s="43">
        <f>COUNTA(F7:F25)</f>
        <v>0</v>
      </c>
      <c r="G26" s="44">
        <f>COUNTA(tblData32[Alumni Panel])</f>
        <v>0</v>
      </c>
      <c r="H26" s="44">
        <f>COUNTA(tblData32[Alumni Activity])</f>
        <v>0</v>
      </c>
      <c r="I26" s="44">
        <f>COUNTA(tblData32[On-Campus Visit])</f>
        <v>0</v>
      </c>
      <c r="J26" s="44">
        <f>COUNTA(tblData32[In-Person: Other])</f>
        <v>0</v>
      </c>
      <c r="K26" s="46">
        <f>COUNTA(tblData32[Phone Conversation])</f>
        <v>0</v>
      </c>
      <c r="L26" s="46">
        <f>COUNTA(tblData32[Voicemail])</f>
        <v>0</v>
      </c>
      <c r="M26" s="46">
        <f>COUNTA(tblData32[Text Conversation])</f>
        <v>0</v>
      </c>
      <c r="N26" s="46">
        <f>COUNTA(tblData32[E-Mail Conversation])</f>
        <v>0</v>
      </c>
      <c r="O26" s="46">
        <f>COUNTA(tblData32[Facebook Response])</f>
        <v>0</v>
      </c>
      <c r="P26" s="46">
        <f>COUNTA(tblData32[Skype/Google Hangout])</f>
        <v>0</v>
      </c>
      <c r="Q26" s="46">
        <f>COUNTA(tblData32[Digital: Other])</f>
        <v>0</v>
      </c>
      <c r="R26" s="44">
        <f>COUNTA(tblData32[Care Package Sent])</f>
        <v>0</v>
      </c>
      <c r="S26" s="44">
        <f>COUNTA(tblData32[Postcard/ Letter Sent])</f>
        <v>0</v>
      </c>
      <c r="T26" s="44">
        <f>COUNTA(tblData32[Mail: Other])</f>
        <v>0</v>
      </c>
      <c r="U26" s="46">
        <f>COUNTA(tblData32[Facebook Post])</f>
        <v>0</v>
      </c>
      <c r="V26" s="46">
        <f>COUNTA(tblData32[Group Text Sent])</f>
        <v>0</v>
      </c>
      <c r="W26" s="46">
        <f>COUNTA(tblData32[Group E-mail Sent])</f>
        <v>0</v>
      </c>
      <c r="X26" s="46">
        <f>COUNTA(tblData32[Group: Other])</f>
        <v>0</v>
      </c>
      <c r="Y26" s="45">
        <f>COUNTA(tblData32[Other])</f>
        <v>0</v>
      </c>
    </row>
  </sheetData>
  <mergeCells count="1">
    <mergeCell ref="G5:K5"/>
  </mergeCells>
  <conditionalFormatting sqref="L7:L25">
    <cfRule type="expression" dxfId="28" priority="1">
      <formula>ISERROR(L7)</formula>
    </cfRule>
  </conditionalFormatting>
  <printOptions horizontalCentered="1"/>
  <pageMargins left="0.4" right="0.4" top="0.4" bottom="0.6" header="0.3" footer="0.3"/>
  <pageSetup scale="47" fitToHeight="0" orientation="landscape" verticalDpi="300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8BDBAC-CCDB-491B-93CD-4373596025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Sample</vt:lpstr>
      <vt:lpstr>Class of 2017</vt:lpstr>
      <vt:lpstr>Class of 2018</vt:lpstr>
      <vt:lpstr>Class of 2019</vt:lpstr>
      <vt:lpstr>Class of 2020</vt:lpstr>
      <vt:lpstr>Class of 2021</vt:lpstr>
      <vt:lpstr>'Class of 2017'!Print_Titles</vt:lpstr>
      <vt:lpstr>'Class of 2018'!Print_Titles</vt:lpstr>
      <vt:lpstr>'Class of 2019'!Print_Titles</vt:lpstr>
      <vt:lpstr>'Class of 2020'!Print_Titles</vt:lpstr>
      <vt:lpstr>'Class of 2021'!Print_Titles</vt:lpstr>
      <vt:lpstr>Sample!Print_Titles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Dana Beck</cp:lastModifiedBy>
  <dcterms:created xsi:type="dcterms:W3CDTF">2015-06-01T22:15:00Z</dcterms:created>
  <dcterms:modified xsi:type="dcterms:W3CDTF">2020-01-27T19:39:53Z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TC040406509991</vt:lpwstr>
  </property>
</Properties>
</file>